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Desktop\PROYECTO KAMAYUC\UNIVERSITY ROVER CHALLENGE\KOLPA\INFORME\"/>
    </mc:Choice>
  </mc:AlternateContent>
  <xr:revisionPtr revIDLastSave="0" documentId="13_ncr:1_{CBA84E70-C20E-4159-B2CF-7F1B7E9DD550}" xr6:coauthVersionLast="47" xr6:coauthVersionMax="47" xr10:uidLastSave="{00000000-0000-0000-0000-000000000000}"/>
  <bookViews>
    <workbookView xWindow="-120" yWindow="-120" windowWidth="20730" windowHeight="11160" activeTab="2" xr2:uid="{5B2922E0-F3DB-4919-82BF-A0399023FEE3}"/>
  </bookViews>
  <sheets>
    <sheet name="Hoja1" sheetId="1" r:id="rId1"/>
    <sheet name="Hoja2" sheetId="2" r:id="rId2"/>
    <sheet name="Hoja5" sheetId="5" r:id="rId3"/>
    <sheet name="Hoja3" sheetId="3" r:id="rId4"/>
    <sheet name="Hoja4" sheetId="4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3" i="1" l="1"/>
  <c r="D11" i="1" l="1"/>
  <c r="I3" i="1"/>
  <c r="I4" i="1"/>
  <c r="I5" i="1"/>
  <c r="C64" i="1"/>
  <c r="C58" i="1"/>
  <c r="C59" i="1"/>
  <c r="L48" i="1"/>
  <c r="M48" i="1" s="1"/>
  <c r="L49" i="1"/>
  <c r="M49" i="1" s="1"/>
  <c r="L50" i="1"/>
  <c r="M50" i="1" s="1"/>
  <c r="L46" i="1"/>
  <c r="M46" i="1" s="1"/>
  <c r="G6" i="1"/>
  <c r="M11" i="1"/>
  <c r="M12" i="1"/>
  <c r="M10" i="1"/>
  <c r="E6" i="1"/>
  <c r="F6" i="1"/>
  <c r="D6" i="1"/>
  <c r="H4" i="1"/>
  <c r="H12" i="1" s="1"/>
  <c r="H5" i="1"/>
  <c r="E46" i="1" s="1"/>
  <c r="C6" i="1"/>
  <c r="M13" i="1" l="1"/>
  <c r="H13" i="1"/>
  <c r="E47" i="1"/>
  <c r="C47" i="1"/>
  <c r="C46" i="1"/>
  <c r="D47" i="1"/>
  <c r="D46" i="1"/>
  <c r="D13" i="1"/>
  <c r="H6" i="1"/>
  <c r="H11" i="1"/>
  <c r="H14" i="1" s="1"/>
  <c r="D12" i="1"/>
  <c r="E73" i="1" l="1"/>
  <c r="E71" i="1"/>
  <c r="E69" i="1"/>
  <c r="E70" i="1"/>
  <c r="E72" i="1"/>
  <c r="D14" i="1"/>
  <c r="L47" i="1"/>
  <c r="M47" i="1" s="1"/>
  <c r="E56" i="1"/>
  <c r="H56" i="1" s="1"/>
  <c r="E61" i="1"/>
  <c r="E65" i="1"/>
  <c r="F65" i="1" s="1"/>
  <c r="E55" i="1"/>
  <c r="H55" i="1" s="1"/>
  <c r="E57" i="1"/>
  <c r="E62" i="1"/>
  <c r="H62" i="1" s="1"/>
  <c r="E66" i="1"/>
  <c r="H66" i="1" s="1"/>
  <c r="E58" i="1"/>
  <c r="E63" i="1"/>
  <c r="E67" i="1"/>
  <c r="E60" i="1"/>
  <c r="F60" i="1" s="1"/>
  <c r="E59" i="1"/>
  <c r="E64" i="1"/>
  <c r="H64" i="1" s="1"/>
  <c r="E68" i="1"/>
  <c r="G59" i="1" l="1"/>
  <c r="H59" i="1"/>
  <c r="G58" i="1"/>
  <c r="H58" i="1"/>
  <c r="G69" i="1"/>
  <c r="F69" i="1"/>
  <c r="H69" i="1"/>
  <c r="G63" i="1"/>
  <c r="H63" i="1"/>
  <c r="H70" i="1"/>
  <c r="G70" i="1"/>
  <c r="F70" i="1"/>
  <c r="F71" i="1"/>
  <c r="G71" i="1"/>
  <c r="H71" i="1"/>
  <c r="F57" i="1"/>
  <c r="H57" i="1"/>
  <c r="F61" i="1"/>
  <c r="H61" i="1"/>
  <c r="F72" i="1"/>
  <c r="H72" i="1"/>
  <c r="G72" i="1"/>
  <c r="F73" i="1"/>
  <c r="G73" i="1"/>
  <c r="H73" i="1"/>
  <c r="G60" i="1"/>
  <c r="H60" i="1"/>
  <c r="G68" i="1"/>
  <c r="H68" i="1"/>
  <c r="F67" i="1"/>
  <c r="H67" i="1"/>
  <c r="G65" i="1"/>
  <c r="H65" i="1"/>
  <c r="G67" i="1"/>
  <c r="G61" i="1"/>
  <c r="G57" i="1"/>
  <c r="F68" i="1"/>
  <c r="G62" i="1"/>
  <c r="F62" i="1"/>
  <c r="F59" i="1"/>
  <c r="F63" i="1"/>
  <c r="F58" i="1"/>
  <c r="G64" i="1"/>
  <c r="F64" i="1"/>
  <c r="F66" i="1"/>
  <c r="G66" i="1"/>
  <c r="F55" i="1"/>
  <c r="G55" i="1"/>
  <c r="F56" i="1"/>
  <c r="G56" i="1"/>
  <c r="F4" i="5" l="1"/>
  <c r="F5" i="5"/>
  <c r="F6" i="5"/>
</calcChain>
</file>

<file path=xl/sharedStrings.xml><?xml version="1.0" encoding="utf-8"?>
<sst xmlns="http://schemas.openxmlformats.org/spreadsheetml/2006/main" count="147" uniqueCount="93">
  <si>
    <t>STOCK CANCHA BLENDING</t>
  </si>
  <si>
    <t>YEN</t>
  </si>
  <si>
    <t>MINA</t>
  </si>
  <si>
    <t xml:space="preserve">STOCK </t>
  </si>
  <si>
    <t>TMS</t>
  </si>
  <si>
    <t>TOTAL</t>
  </si>
  <si>
    <t>Ag Onz/TM</t>
  </si>
  <si>
    <t>% Cu</t>
  </si>
  <si>
    <t>% Pb</t>
  </si>
  <si>
    <t>% Zn</t>
  </si>
  <si>
    <t>US $</t>
  </si>
  <si>
    <t>US$*1 Oz Ag</t>
  </si>
  <si>
    <t>US$*1%Cu</t>
  </si>
  <si>
    <t>US$*1% Pb</t>
  </si>
  <si>
    <t>US$*1%Zn</t>
  </si>
  <si>
    <t>STOCK</t>
  </si>
  <si>
    <t>VPT US$</t>
  </si>
  <si>
    <t>PROMEDIO</t>
  </si>
  <si>
    <t>BLENDING</t>
  </si>
  <si>
    <t>POR VOLQUETES</t>
  </si>
  <si>
    <t>POR TONELAJE</t>
  </si>
  <si>
    <t>PALADAS</t>
  </si>
  <si>
    <t>PVT US$</t>
  </si>
  <si>
    <t>DEBE SER 130</t>
  </si>
  <si>
    <t>25TM SON 5 PALADAS</t>
  </si>
  <si>
    <t>NºVOLQUETES</t>
  </si>
  <si>
    <t>CANCHA</t>
  </si>
  <si>
    <t>SUMA=5</t>
  </si>
  <si>
    <t>A</t>
  </si>
  <si>
    <t>B</t>
  </si>
  <si>
    <t>C</t>
  </si>
  <si>
    <t>x</t>
  </si>
  <si>
    <t>y</t>
  </si>
  <si>
    <t>z</t>
  </si>
  <si>
    <t>REDONDEADO</t>
  </si>
  <si>
    <t>146X+85Y+57Z&gt;=900*125</t>
  </si>
  <si>
    <t>146X+85Y+57Z&gt;=5*125</t>
  </si>
  <si>
    <t>X=900-Y-Z</t>
  </si>
  <si>
    <t>X=5-Y-Z</t>
  </si>
  <si>
    <t>POR VOLQUETE</t>
  </si>
  <si>
    <t>Y, Z=50Xº, 50Zº</t>
  </si>
  <si>
    <t>10&gt;= Yº + Zº</t>
  </si>
  <si>
    <t>4&lt;=Yº+Zº</t>
  </si>
  <si>
    <t>Yº</t>
  </si>
  <si>
    <t>Zº</t>
  </si>
  <si>
    <t>Xº</t>
  </si>
  <si>
    <t>3&gt;=Y+Z</t>
  </si>
  <si>
    <t>Y</t>
  </si>
  <si>
    <t>Z</t>
  </si>
  <si>
    <t>X</t>
  </si>
  <si>
    <t>PALADAS  POR VOLQUETE</t>
  </si>
  <si>
    <t>PALADAS POR TONELAJE, GLOBAL TEORICO</t>
  </si>
  <si>
    <t>ADMINISTRADOR DE ESCENARIOS</t>
  </si>
  <si>
    <t>SOLVER</t>
  </si>
  <si>
    <t>PONER ANALISIS DE HIPOTESIS</t>
  </si>
  <si>
    <t>146X+85Y+57Z&lt;=900*135</t>
  </si>
  <si>
    <t>900*11&lt;=61Y + 89Z&lt;=900*21</t>
  </si>
  <si>
    <t>18*11/61&lt;= Yº + 1.46Zº&lt;=18*21/61</t>
  </si>
  <si>
    <t>3.24&lt;=Yº + 1.46Zº&lt;=5.64</t>
  </si>
  <si>
    <t>146X+85Y+57Z&lt;=5*135</t>
  </si>
  <si>
    <t>x&gt;=400</t>
  </si>
  <si>
    <t>x&lt;=700</t>
  </si>
  <si>
    <t>5*11&lt;=61Y + 89Z&lt;=5*21</t>
  </si>
  <si>
    <t>0.9&lt;= Y + 1.46Z&lt;=1.72</t>
  </si>
  <si>
    <t>:-4&lt;= -Y - Z &lt;=-1</t>
  </si>
  <si>
    <t>:-3.1&lt;=0.46Z&lt;=0.72</t>
  </si>
  <si>
    <t>:-6.73&lt;=Z&lt;=1.56</t>
  </si>
  <si>
    <t>1.5</t>
  </si>
  <si>
    <t>:-10.73&lt;=-Y&lt;=0.56</t>
  </si>
  <si>
    <t>:0.56&lt;=y&lt;=10.73</t>
  </si>
  <si>
    <t>0.5</t>
  </si>
  <si>
    <t>para determinados valores de Z y Y, se evalua la combinacion entre esos posibles valores y se evalua si quedan dentro del rango de ley promedio</t>
  </si>
  <si>
    <t>LEYES</t>
  </si>
  <si>
    <t>VARIABLES</t>
  </si>
  <si>
    <t>VALOR PROMEDIO:</t>
  </si>
  <si>
    <t>&lt;=135</t>
  </si>
  <si>
    <t>&gt;=125</t>
  </si>
  <si>
    <t>TOTAL:</t>
  </si>
  <si>
    <t>ECUACIONES</t>
  </si>
  <si>
    <t>&lt;=</t>
  </si>
  <si>
    <t>&gt;=</t>
  </si>
  <si>
    <t>VALOR</t>
  </si>
  <si>
    <t xml:space="preserve"> =</t>
  </si>
  <si>
    <t>SUMA</t>
  </si>
  <si>
    <t>2.5</t>
  </si>
  <si>
    <t>3.5</t>
  </si>
  <si>
    <t xml:space="preserve">ESCENARIO </t>
  </si>
  <si>
    <t>LEY PROM</t>
  </si>
  <si>
    <t>&gt;=120</t>
  </si>
  <si>
    <t>para hechar previamente mezclado</t>
  </si>
  <si>
    <t>para hechar sin mezclar</t>
  </si>
  <si>
    <t>mantener proporcion de toneladas lineas arriba</t>
  </si>
  <si>
    <t>5;10;15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</si>
</sst>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00B050"/>
      <name val="Calibri"/>
      <family val="2"/>
      <scheme val="minor"/>
    </font>
    <font>
      <b/>
      <sz val="1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9">
    <xf numFmtId="0" fontId="0" fillId="0" borderId="0" xfId="0"/>
    <xf numFmtId="0" fontId="0" fillId="0" borderId="0" xfId="0" applyAlignment="1">
      <alignment horizontal="center"/>
    </xf>
    <xf numFmtId="0" fontId="1" fillId="2" borderId="1" xfId="0" applyFont="1" applyFill="1" applyBorder="1"/>
    <xf numFmtId="0" fontId="0" fillId="0" borderId="1" xfId="0" applyBorder="1"/>
    <xf numFmtId="0" fontId="1" fillId="0" borderId="1" xfId="0" applyFont="1" applyBorder="1"/>
    <xf numFmtId="2" fontId="1" fillId="0" borderId="1" xfId="0" applyNumberFormat="1" applyFont="1" applyBorder="1"/>
    <xf numFmtId="2" fontId="2" fillId="0" borderId="1" xfId="0" applyNumberFormat="1" applyFont="1" applyBorder="1"/>
    <xf numFmtId="0" fontId="3" fillId="0" borderId="1" xfId="0" applyFont="1" applyBorder="1"/>
    <xf numFmtId="0" fontId="4" fillId="0" borderId="1" xfId="0" applyFont="1" applyBorder="1"/>
    <xf numFmtId="2" fontId="3" fillId="0" borderId="1" xfId="0" applyNumberFormat="1" applyFont="1" applyBorder="1"/>
    <xf numFmtId="2" fontId="0" fillId="0" borderId="1" xfId="0" applyNumberFormat="1" applyBorder="1"/>
    <xf numFmtId="0" fontId="1" fillId="2" borderId="2" xfId="0" applyFont="1" applyFill="1" applyBorder="1"/>
    <xf numFmtId="0" fontId="0" fillId="3" borderId="1" xfId="0" applyFill="1" applyBorder="1"/>
    <xf numFmtId="0" fontId="0" fillId="0" borderId="0" xfId="0" applyAlignment="1">
      <alignment horizontal="center" vertical="center"/>
    </xf>
    <xf numFmtId="0" fontId="0" fillId="0" borderId="0" xfId="0" applyAlignment="1">
      <alignment horizontal="right"/>
    </xf>
    <xf numFmtId="0" fontId="0" fillId="0" borderId="1" xfId="0" applyBorder="1" applyAlignment="1">
      <alignment horizontal="right"/>
    </xf>
    <xf numFmtId="2" fontId="0" fillId="0" borderId="0" xfId="0" applyNumberFormat="1"/>
    <xf numFmtId="2" fontId="1" fillId="2" borderId="1" xfId="0" applyNumberFormat="1" applyFont="1" applyFill="1" applyBorder="1"/>
    <xf numFmtId="2" fontId="0" fillId="0" borderId="1" xfId="0" applyNumberFormat="1" applyBorder="1" applyAlignment="1">
      <alignment horizontal="right"/>
    </xf>
    <xf numFmtId="2" fontId="0" fillId="0" borderId="1" xfId="0" applyNumberFormat="1" applyBorder="1" applyAlignment="1">
      <alignment horizontal="right" vertical="center"/>
    </xf>
    <xf numFmtId="164" fontId="0" fillId="0" borderId="1" xfId="0" applyNumberFormat="1" applyBorder="1" applyAlignment="1">
      <alignment horizontal="right"/>
    </xf>
    <xf numFmtId="1" fontId="1" fillId="0" borderId="1" xfId="0" applyNumberFormat="1" applyFont="1" applyBorder="1"/>
    <xf numFmtId="2" fontId="0" fillId="0" borderId="0" xfId="0" applyNumberFormat="1" applyAlignment="1">
      <alignment horizontal="center" vertical="center"/>
    </xf>
    <xf numFmtId="2" fontId="0" fillId="3" borderId="1" xfId="0" applyNumberFormat="1" applyFill="1" applyBorder="1" applyAlignment="1">
      <alignment horizontal="right"/>
    </xf>
    <xf numFmtId="164" fontId="0" fillId="3" borderId="1" xfId="0" applyNumberFormat="1" applyFill="1" applyBorder="1" applyAlignment="1">
      <alignment horizontal="right"/>
    </xf>
    <xf numFmtId="0" fontId="0" fillId="3" borderId="0" xfId="0" applyFill="1"/>
    <xf numFmtId="2" fontId="0" fillId="3" borderId="1" xfId="0" applyNumberFormat="1" applyFill="1" applyBorder="1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16205</xdr:colOff>
      <xdr:row>18</xdr:row>
      <xdr:rowOff>41933</xdr:rowOff>
    </xdr:from>
    <xdr:to>
      <xdr:col>14</xdr:col>
      <xdr:colOff>428467</xdr:colOff>
      <xdr:row>31</xdr:row>
      <xdr:rowOff>169900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6B7A4AE-F430-3DD8-E4B3-D2544AB983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49517" y="3381868"/>
          <a:ext cx="3616126" cy="2540142"/>
        </a:xfrm>
        <a:prstGeom prst="rect">
          <a:avLst/>
        </a:prstGeom>
      </xdr:spPr>
    </xdr:pic>
    <xdr:clientData/>
  </xdr:twoCellAnchor>
  <xdr:twoCellAnchor editAs="oneCell">
    <xdr:from>
      <xdr:col>13</xdr:col>
      <xdr:colOff>666750</xdr:colOff>
      <xdr:row>11</xdr:row>
      <xdr:rowOff>51754</xdr:rowOff>
    </xdr:from>
    <xdr:to>
      <xdr:col>18</xdr:col>
      <xdr:colOff>370885</xdr:colOff>
      <xdr:row>24</xdr:row>
      <xdr:rowOff>132920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BC646BE6-C496-BE35-D1A4-5C829A3867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782425" y="2337754"/>
          <a:ext cx="3514134" cy="2557666"/>
        </a:xfrm>
        <a:prstGeom prst="rect">
          <a:avLst/>
        </a:prstGeom>
      </xdr:spPr>
    </xdr:pic>
    <xdr:clientData/>
  </xdr:twoCellAnchor>
  <xdr:twoCellAnchor>
    <xdr:from>
      <xdr:col>4</xdr:col>
      <xdr:colOff>754578</xdr:colOff>
      <xdr:row>14</xdr:row>
      <xdr:rowOff>74221</xdr:rowOff>
    </xdr:from>
    <xdr:to>
      <xdr:col>5</xdr:col>
      <xdr:colOff>309254</xdr:colOff>
      <xdr:row>21</xdr:row>
      <xdr:rowOff>173182</xdr:rowOff>
    </xdr:to>
    <xdr:cxnSp macro="">
      <xdr:nvCxnSpPr>
        <xdr:cNvPr id="5" name="Conector recto de flecha 4">
          <a:extLst>
            <a:ext uri="{FF2B5EF4-FFF2-40B4-BE49-F238E27FC236}">
              <a16:creationId xmlns:a16="http://schemas.microsoft.com/office/drawing/2014/main" id="{66DD01ED-DAEE-829E-917D-69C6282E7BB2}"/>
            </a:ext>
          </a:extLst>
        </xdr:cNvPr>
        <xdr:cNvCxnSpPr/>
      </xdr:nvCxnSpPr>
      <xdr:spPr>
        <a:xfrm flipV="1">
          <a:off x="4688279" y="2671948"/>
          <a:ext cx="321624" cy="1397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0</xdr:row>
      <xdr:rowOff>0</xdr:rowOff>
    </xdr:from>
    <xdr:to>
      <xdr:col>7</xdr:col>
      <xdr:colOff>749237</xdr:colOff>
      <xdr:row>56</xdr:row>
      <xdr:rowOff>112776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A9C8055-654E-727F-02AC-B1C15BA1B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0"/>
          <a:ext cx="6064187" cy="1078077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</xdr:row>
      <xdr:rowOff>0</xdr:rowOff>
    </xdr:from>
    <xdr:to>
      <xdr:col>23</xdr:col>
      <xdr:colOff>760476</xdr:colOff>
      <xdr:row>42</xdr:row>
      <xdr:rowOff>189643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994724A4-36BE-35C3-A2F0-CA3C4660C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0" y="1333500"/>
          <a:ext cx="12190476" cy="685714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557276</xdr:colOff>
      <xdr:row>21</xdr:row>
      <xdr:rowOff>170593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5245E0E-8404-F087-6B88-155DD30BB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15276" cy="4171093"/>
        </a:xfrm>
        <a:prstGeom prst="rect">
          <a:avLst/>
        </a:prstGeom>
      </xdr:spPr>
    </xdr:pic>
    <xdr:clientData/>
  </xdr:twoCellAnchor>
  <xdr:twoCellAnchor editAs="oneCell">
    <xdr:from>
      <xdr:col>9</xdr:col>
      <xdr:colOff>619125</xdr:colOff>
      <xdr:row>0</xdr:row>
      <xdr:rowOff>133350</xdr:rowOff>
    </xdr:from>
    <xdr:to>
      <xdr:col>25</xdr:col>
      <xdr:colOff>617601</xdr:colOff>
      <xdr:row>36</xdr:row>
      <xdr:rowOff>132493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B95BA64-0AF8-028F-EF18-541E15847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77125" y="133350"/>
          <a:ext cx="12190476" cy="68571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0</xdr:row>
      <xdr:rowOff>0</xdr:rowOff>
    </xdr:from>
    <xdr:to>
      <xdr:col>11</xdr:col>
      <xdr:colOff>288459</xdr:colOff>
      <xdr:row>25</xdr:row>
      <xdr:rowOff>103918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7BCE488-BC14-5B72-62AA-A5C6BEACF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" y="0"/>
          <a:ext cx="8651409" cy="4866418"/>
        </a:xfrm>
        <a:prstGeom prst="rect">
          <a:avLst/>
        </a:prstGeom>
      </xdr:spPr>
    </xdr:pic>
    <xdr:clientData/>
  </xdr:twoCellAnchor>
  <xdr:twoCellAnchor editAs="oneCell">
    <xdr:from>
      <xdr:col>11</xdr:col>
      <xdr:colOff>276225</xdr:colOff>
      <xdr:row>0</xdr:row>
      <xdr:rowOff>9525</xdr:rowOff>
    </xdr:from>
    <xdr:to>
      <xdr:col>27</xdr:col>
      <xdr:colOff>274701</xdr:colOff>
      <xdr:row>36</xdr:row>
      <xdr:rowOff>8668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352EA1E-AA2B-157F-A146-BA7A846ED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58225" y="9525"/>
          <a:ext cx="12190476" cy="68571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07EE8C-3178-4B37-82DC-9DFCE4C0B0F3}">
  <dimension ref="A1:M137"/>
  <sheetViews>
    <sheetView showGridLines="0" zoomScale="77" zoomScaleNormal="77" workbookViewId="0">
      <selection activeCell="B2" sqref="B2:H5"/>
    </sheetView>
  </sheetViews>
  <sheetFormatPr baseColWidth="10" defaultRowHeight="15" x14ac:dyDescent="0.25"/>
  <cols>
    <col min="1" max="1" width="20.28515625" style="16" bestFit="1" customWidth="1"/>
    <col min="2" max="2" width="24.42578125" style="16" bestFit="1" customWidth="1"/>
    <col min="3" max="3" width="11.42578125" customWidth="1"/>
    <col min="6" max="6" width="11.85546875" bestFit="1" customWidth="1"/>
    <col min="9" max="9" width="14.42578125" customWidth="1"/>
    <col min="13" max="13" width="13.5703125" bestFit="1" customWidth="1"/>
  </cols>
  <sheetData>
    <row r="1" spans="1:13" x14ac:dyDescent="0.25">
      <c r="J1" s="3" t="s">
        <v>11</v>
      </c>
      <c r="K1" s="3" t="s">
        <v>12</v>
      </c>
      <c r="L1" s="3" t="s">
        <v>13</v>
      </c>
      <c r="M1" s="3" t="s">
        <v>14</v>
      </c>
    </row>
    <row r="2" spans="1:13" x14ac:dyDescent="0.25">
      <c r="B2" s="17" t="s">
        <v>0</v>
      </c>
      <c r="C2" s="2" t="s">
        <v>4</v>
      </c>
      <c r="D2" s="2" t="s">
        <v>6</v>
      </c>
      <c r="E2" s="2" t="s">
        <v>7</v>
      </c>
      <c r="F2" s="2" t="s">
        <v>8</v>
      </c>
      <c r="G2" s="2" t="s">
        <v>9</v>
      </c>
      <c r="H2" s="2" t="s">
        <v>10</v>
      </c>
      <c r="I2" s="11" t="s">
        <v>34</v>
      </c>
      <c r="J2" s="3">
        <v>16.829999999999998</v>
      </c>
      <c r="K2" s="3">
        <v>42.44</v>
      </c>
      <c r="L2" s="3">
        <v>16.11</v>
      </c>
      <c r="M2" s="3">
        <v>17.829999999999998</v>
      </c>
    </row>
    <row r="3" spans="1:13" x14ac:dyDescent="0.25">
      <c r="A3" s="22" t="s">
        <v>31</v>
      </c>
      <c r="B3" s="10" t="s">
        <v>2</v>
      </c>
      <c r="C3" s="7">
        <v>650</v>
      </c>
      <c r="D3" s="4">
        <v>2.88</v>
      </c>
      <c r="E3" s="4">
        <v>0.16</v>
      </c>
      <c r="F3" s="4">
        <v>2.89</v>
      </c>
      <c r="G3" s="4">
        <v>2.4700000000000002</v>
      </c>
      <c r="H3" s="5">
        <f>SUMPRODUCT($D3:$G3,$J$2:$M$2)</f>
        <v>145.8588</v>
      </c>
      <c r="I3" s="21">
        <f>SUMPRODUCT($D3:$G3,$J$2:$M$2)</f>
        <v>145.8588</v>
      </c>
    </row>
    <row r="4" spans="1:13" x14ac:dyDescent="0.25">
      <c r="A4" s="22" t="s">
        <v>32</v>
      </c>
      <c r="B4" s="10" t="s">
        <v>3</v>
      </c>
      <c r="C4" s="7">
        <v>150</v>
      </c>
      <c r="D4" s="4">
        <v>1.84</v>
      </c>
      <c r="E4" s="4">
        <v>0.11</v>
      </c>
      <c r="F4" s="4">
        <v>1.42</v>
      </c>
      <c r="G4" s="4">
        <v>1.51</v>
      </c>
      <c r="H4" s="5">
        <f t="shared" ref="H4:I5" si="0">SUMPRODUCT($D4:$G4,$J$2:$M$2)</f>
        <v>85.435099999999991</v>
      </c>
      <c r="I4" s="21">
        <f t="shared" si="0"/>
        <v>85.435099999999991</v>
      </c>
    </row>
    <row r="5" spans="1:13" x14ac:dyDescent="0.25">
      <c r="A5" s="22" t="s">
        <v>33</v>
      </c>
      <c r="B5" s="10" t="s">
        <v>1</v>
      </c>
      <c r="C5" s="7">
        <v>100</v>
      </c>
      <c r="D5" s="4">
        <v>0.54</v>
      </c>
      <c r="E5" s="4">
        <v>0.11</v>
      </c>
      <c r="F5" s="4">
        <v>1.17</v>
      </c>
      <c r="G5" s="4">
        <v>1.39</v>
      </c>
      <c r="H5" s="5">
        <f t="shared" si="0"/>
        <v>57.388999999999996</v>
      </c>
      <c r="I5" s="21">
        <f t="shared" si="0"/>
        <v>57.388999999999996</v>
      </c>
    </row>
    <row r="6" spans="1:13" x14ac:dyDescent="0.25">
      <c r="B6" s="10" t="s">
        <v>5</v>
      </c>
      <c r="C6" s="8">
        <f>SUM(C3:C5)</f>
        <v>900</v>
      </c>
      <c r="D6" s="6">
        <f>SUMPRODUCT($C$3:$C$5,D$3:D$5)/SUM($C$3:$C$5)</f>
        <v>2.4466666666666668</v>
      </c>
      <c r="E6" s="6">
        <f t="shared" ref="E6:F6" si="1">SUMPRODUCT($C$3:$C$5,E$3:E$5)/SUM($C$3:$C$5)</f>
        <v>0.14611111111111111</v>
      </c>
      <c r="F6" s="6">
        <f t="shared" si="1"/>
        <v>2.4538888888888888</v>
      </c>
      <c r="G6" s="6">
        <f>SUMPRODUCT($C$3:$C$5,G$3:G$5)/SUM($C$3:$C$5)</f>
        <v>2.1900000000000004</v>
      </c>
      <c r="H6" s="9">
        <f>SUMPRODUCT($C$3:$C$5,H$3:H$5)/SUM($C$3:$C$5)</f>
        <v>125.95820555555555</v>
      </c>
      <c r="J6" t="s">
        <v>23</v>
      </c>
    </row>
    <row r="9" spans="1:13" x14ac:dyDescent="0.25">
      <c r="C9" t="s">
        <v>20</v>
      </c>
      <c r="G9" t="s">
        <v>19</v>
      </c>
      <c r="J9" t="s">
        <v>24</v>
      </c>
      <c r="L9" s="3" t="s">
        <v>26</v>
      </c>
      <c r="M9" s="3" t="s">
        <v>25</v>
      </c>
    </row>
    <row r="10" spans="1:13" x14ac:dyDescent="0.25">
      <c r="B10" s="10" t="s">
        <v>18</v>
      </c>
      <c r="C10" s="3" t="s">
        <v>4</v>
      </c>
      <c r="D10" s="3" t="s">
        <v>16</v>
      </c>
      <c r="F10" s="3" t="s">
        <v>18</v>
      </c>
      <c r="G10" s="3" t="s">
        <v>21</v>
      </c>
      <c r="H10" s="3" t="s">
        <v>22</v>
      </c>
      <c r="L10" s="3" t="s">
        <v>2</v>
      </c>
      <c r="M10" s="3">
        <f>C3/25</f>
        <v>26</v>
      </c>
    </row>
    <row r="11" spans="1:13" x14ac:dyDescent="0.25">
      <c r="B11" s="10" t="s">
        <v>2</v>
      </c>
      <c r="C11" s="3">
        <v>600</v>
      </c>
      <c r="D11" s="10">
        <f>H3</f>
        <v>145.8588</v>
      </c>
      <c r="F11" s="3" t="s">
        <v>2</v>
      </c>
      <c r="G11" s="12">
        <v>4</v>
      </c>
      <c r="H11" s="10">
        <f>H3</f>
        <v>145.8588</v>
      </c>
      <c r="L11" s="3" t="s">
        <v>15</v>
      </c>
      <c r="M11" s="3">
        <f t="shared" ref="M11:M12" si="2">C4/25</f>
        <v>6</v>
      </c>
    </row>
    <row r="12" spans="1:13" x14ac:dyDescent="0.25">
      <c r="B12" s="10" t="s">
        <v>15</v>
      </c>
      <c r="C12" s="3">
        <v>100</v>
      </c>
      <c r="D12" s="10">
        <f t="shared" ref="D12:D13" si="3">H4</f>
        <v>85.435099999999991</v>
      </c>
      <c r="F12" s="3" t="s">
        <v>15</v>
      </c>
      <c r="G12" s="12">
        <v>1</v>
      </c>
      <c r="H12" s="10">
        <f t="shared" ref="H12:H13" si="4">H4</f>
        <v>85.435099999999991</v>
      </c>
      <c r="L12" s="3" t="s">
        <v>1</v>
      </c>
      <c r="M12" s="3">
        <f t="shared" si="2"/>
        <v>4</v>
      </c>
    </row>
    <row r="13" spans="1:13" x14ac:dyDescent="0.25">
      <c r="B13" s="10" t="s">
        <v>1</v>
      </c>
      <c r="C13" s="3">
        <v>200</v>
      </c>
      <c r="D13" s="10">
        <f t="shared" si="3"/>
        <v>57.388999999999996</v>
      </c>
      <c r="F13" s="3" t="s">
        <v>1</v>
      </c>
      <c r="G13" s="12">
        <v>0</v>
      </c>
      <c r="H13" s="10">
        <f t="shared" si="4"/>
        <v>57.388999999999996</v>
      </c>
      <c r="M13">
        <f>SUM(M10:M12)</f>
        <v>36</v>
      </c>
    </row>
    <row r="14" spans="1:13" x14ac:dyDescent="0.25">
      <c r="B14" s="10" t="s">
        <v>17</v>
      </c>
      <c r="C14" s="3">
        <v>900</v>
      </c>
      <c r="D14" s="3">
        <f>SUMPRODUCT(C11:C13,D11:D13)/SUM(C11:C13)</f>
        <v>119.4851</v>
      </c>
      <c r="F14" s="3" t="s">
        <v>17</v>
      </c>
      <c r="G14" s="3" t="s">
        <v>27</v>
      </c>
      <c r="H14" s="3">
        <f>SUMPRODUCT(G11:G13,H11:H13)/SUM(G11:G13)</f>
        <v>133.77406000000002</v>
      </c>
      <c r="J14" s="1" t="s">
        <v>28</v>
      </c>
      <c r="K14" s="1" t="s">
        <v>29</v>
      </c>
      <c r="L14" s="1" t="s">
        <v>30</v>
      </c>
    </row>
    <row r="15" spans="1:13" x14ac:dyDescent="0.25">
      <c r="J15" s="1">
        <v>600</v>
      </c>
      <c r="K15" s="1">
        <v>100</v>
      </c>
      <c r="L15" s="1">
        <v>200</v>
      </c>
    </row>
    <row r="16" spans="1:13" x14ac:dyDescent="0.25">
      <c r="A16" s="16" t="s">
        <v>20</v>
      </c>
    </row>
    <row r="17" spans="1:9" x14ac:dyDescent="0.25">
      <c r="A17" s="16" t="s">
        <v>55</v>
      </c>
      <c r="C17" t="s">
        <v>40</v>
      </c>
      <c r="F17" t="s">
        <v>43</v>
      </c>
      <c r="G17" t="s">
        <v>44</v>
      </c>
      <c r="H17" t="s">
        <v>45</v>
      </c>
      <c r="I17" t="s">
        <v>5</v>
      </c>
    </row>
    <row r="18" spans="1:9" x14ac:dyDescent="0.25">
      <c r="A18" s="16" t="s">
        <v>35</v>
      </c>
      <c r="C18" t="s">
        <v>56</v>
      </c>
      <c r="F18">
        <v>0</v>
      </c>
      <c r="G18">
        <v>4</v>
      </c>
      <c r="H18">
        <v>14</v>
      </c>
      <c r="I18">
        <v>18</v>
      </c>
    </row>
    <row r="19" spans="1:9" x14ac:dyDescent="0.25">
      <c r="A19" s="16" t="s">
        <v>37</v>
      </c>
      <c r="C19" t="s">
        <v>57</v>
      </c>
      <c r="F19">
        <v>5</v>
      </c>
      <c r="G19">
        <v>0</v>
      </c>
      <c r="H19">
        <v>13</v>
      </c>
      <c r="I19">
        <v>18</v>
      </c>
    </row>
    <row r="20" spans="1:9" x14ac:dyDescent="0.25">
      <c r="C20" t="s">
        <v>58</v>
      </c>
      <c r="F20">
        <v>1</v>
      </c>
      <c r="G20">
        <v>3</v>
      </c>
      <c r="H20">
        <v>14</v>
      </c>
      <c r="I20">
        <v>18</v>
      </c>
    </row>
    <row r="21" spans="1:9" x14ac:dyDescent="0.25">
      <c r="A21" s="16" t="s">
        <v>60</v>
      </c>
      <c r="C21" t="s">
        <v>41</v>
      </c>
      <c r="F21" t="s">
        <v>51</v>
      </c>
    </row>
    <row r="22" spans="1:9" x14ac:dyDescent="0.25">
      <c r="A22" s="16" t="s">
        <v>61</v>
      </c>
      <c r="C22" t="s">
        <v>42</v>
      </c>
      <c r="F22" t="s">
        <v>47</v>
      </c>
      <c r="G22" t="s">
        <v>48</v>
      </c>
      <c r="H22" t="s">
        <v>49</v>
      </c>
      <c r="I22" t="s">
        <v>5</v>
      </c>
    </row>
    <row r="23" spans="1:9" x14ac:dyDescent="0.25">
      <c r="F23">
        <v>0</v>
      </c>
      <c r="G23">
        <v>1</v>
      </c>
      <c r="H23">
        <v>4</v>
      </c>
      <c r="I23">
        <v>5</v>
      </c>
    </row>
    <row r="24" spans="1:9" x14ac:dyDescent="0.25">
      <c r="F24">
        <v>1</v>
      </c>
      <c r="G24">
        <v>0</v>
      </c>
      <c r="H24">
        <v>4</v>
      </c>
      <c r="I24">
        <v>5</v>
      </c>
    </row>
    <row r="25" spans="1:9" x14ac:dyDescent="0.25">
      <c r="A25" s="16" t="s">
        <v>39</v>
      </c>
      <c r="C25" t="s">
        <v>46</v>
      </c>
      <c r="F25" t="s">
        <v>50</v>
      </c>
    </row>
    <row r="26" spans="1:9" x14ac:dyDescent="0.25">
      <c r="A26" s="16" t="s">
        <v>59</v>
      </c>
      <c r="C26" t="s">
        <v>62</v>
      </c>
      <c r="F26" t="s">
        <v>47</v>
      </c>
      <c r="G26" t="s">
        <v>48</v>
      </c>
      <c r="H26" t="s">
        <v>49</v>
      </c>
      <c r="I26" t="s">
        <v>5</v>
      </c>
    </row>
    <row r="27" spans="1:9" x14ac:dyDescent="0.25">
      <c r="A27" s="16" t="s">
        <v>36</v>
      </c>
      <c r="C27" t="s">
        <v>63</v>
      </c>
      <c r="F27">
        <v>0</v>
      </c>
      <c r="G27">
        <v>1</v>
      </c>
      <c r="H27">
        <v>4</v>
      </c>
      <c r="I27">
        <v>5</v>
      </c>
    </row>
    <row r="28" spans="1:9" x14ac:dyDescent="0.25">
      <c r="A28" s="16" t="s">
        <v>38</v>
      </c>
      <c r="C28" t="s">
        <v>64</v>
      </c>
      <c r="G28">
        <v>0</v>
      </c>
    </row>
    <row r="29" spans="1:9" x14ac:dyDescent="0.25">
      <c r="C29" t="s">
        <v>65</v>
      </c>
      <c r="G29" s="14" t="s">
        <v>67</v>
      </c>
    </row>
    <row r="30" spans="1:9" x14ac:dyDescent="0.25">
      <c r="C30" t="s">
        <v>66</v>
      </c>
    </row>
    <row r="31" spans="1:9" x14ac:dyDescent="0.25">
      <c r="C31" t="s">
        <v>68</v>
      </c>
    </row>
    <row r="32" spans="1:9" x14ac:dyDescent="0.25">
      <c r="A32" s="18" t="s">
        <v>32</v>
      </c>
      <c r="B32" s="18" t="s">
        <v>33</v>
      </c>
      <c r="C32" t="s">
        <v>69</v>
      </c>
    </row>
    <row r="33" spans="1:13" x14ac:dyDescent="0.25">
      <c r="A33" s="18" t="s">
        <v>70</v>
      </c>
      <c r="B33" s="19">
        <v>0</v>
      </c>
    </row>
    <row r="34" spans="1:13" x14ac:dyDescent="0.25">
      <c r="A34" s="18">
        <v>1</v>
      </c>
      <c r="B34" s="19">
        <v>1</v>
      </c>
    </row>
    <row r="35" spans="1:13" x14ac:dyDescent="0.25">
      <c r="A35" s="18">
        <v>2</v>
      </c>
      <c r="B35" s="19" t="s">
        <v>67</v>
      </c>
      <c r="C35" t="s">
        <v>71</v>
      </c>
    </row>
    <row r="36" spans="1:13" x14ac:dyDescent="0.25">
      <c r="A36" s="18">
        <v>3</v>
      </c>
      <c r="B36" s="18"/>
      <c r="C36" t="s">
        <v>54</v>
      </c>
    </row>
    <row r="37" spans="1:13" x14ac:dyDescent="0.25">
      <c r="A37" s="18">
        <v>4</v>
      </c>
      <c r="B37" s="18"/>
      <c r="C37" t="s">
        <v>52</v>
      </c>
    </row>
    <row r="38" spans="1:13" x14ac:dyDescent="0.25">
      <c r="C38" t="s">
        <v>53</v>
      </c>
    </row>
    <row r="39" spans="1:13" x14ac:dyDescent="0.25">
      <c r="C39" t="s">
        <v>72</v>
      </c>
      <c r="D39" t="s">
        <v>73</v>
      </c>
      <c r="F39" t="s">
        <v>74</v>
      </c>
    </row>
    <row r="40" spans="1:13" x14ac:dyDescent="0.25">
      <c r="B40" s="16">
        <v>1</v>
      </c>
      <c r="C40">
        <v>146</v>
      </c>
      <c r="D40" s="13" t="s">
        <v>49</v>
      </c>
      <c r="F40" t="s">
        <v>75</v>
      </c>
    </row>
    <row r="41" spans="1:13" x14ac:dyDescent="0.25">
      <c r="A41" s="18" t="s">
        <v>49</v>
      </c>
      <c r="B41" s="16">
        <v>2</v>
      </c>
      <c r="C41">
        <v>85</v>
      </c>
      <c r="D41" s="13" t="s">
        <v>47</v>
      </c>
      <c r="F41" t="s">
        <v>76</v>
      </c>
    </row>
    <row r="42" spans="1:13" x14ac:dyDescent="0.25">
      <c r="A42" s="18">
        <v>1</v>
      </c>
      <c r="B42" s="16">
        <v>3</v>
      </c>
      <c r="C42">
        <v>57</v>
      </c>
      <c r="D42" s="13" t="s">
        <v>48</v>
      </c>
    </row>
    <row r="43" spans="1:13" x14ac:dyDescent="0.25">
      <c r="A43" s="18" t="s">
        <v>67</v>
      </c>
      <c r="C43" t="s">
        <v>77</v>
      </c>
      <c r="D43" s="13">
        <v>5</v>
      </c>
    </row>
    <row r="44" spans="1:13" x14ac:dyDescent="0.25">
      <c r="A44" s="18">
        <v>2</v>
      </c>
      <c r="C44" t="s">
        <v>78</v>
      </c>
      <c r="G44" s="28" t="s">
        <v>73</v>
      </c>
      <c r="H44" s="28"/>
      <c r="I44" s="28"/>
    </row>
    <row r="45" spans="1:13" x14ac:dyDescent="0.25">
      <c r="A45" s="18" t="s">
        <v>84</v>
      </c>
      <c r="C45" s="27" t="s">
        <v>72</v>
      </c>
      <c r="D45" s="27"/>
      <c r="E45" s="27"/>
      <c r="F45" s="3"/>
      <c r="G45" s="3" t="s">
        <v>49</v>
      </c>
      <c r="H45" s="3" t="s">
        <v>47</v>
      </c>
      <c r="I45" s="3" t="s">
        <v>48</v>
      </c>
      <c r="J45" s="3"/>
      <c r="K45" s="3" t="s">
        <v>81</v>
      </c>
    </row>
    <row r="46" spans="1:13" x14ac:dyDescent="0.25">
      <c r="A46" s="18">
        <v>3</v>
      </c>
      <c r="C46" s="10">
        <f>H3</f>
        <v>145.8588</v>
      </c>
      <c r="D46" s="10">
        <f>H4</f>
        <v>85.435099999999991</v>
      </c>
      <c r="E46" s="10">
        <f>H5</f>
        <v>57.388999999999996</v>
      </c>
      <c r="F46" t="s">
        <v>17</v>
      </c>
      <c r="G46" s="3"/>
      <c r="H46" s="3"/>
      <c r="I46" s="3"/>
      <c r="J46" s="3" t="s">
        <v>79</v>
      </c>
      <c r="K46" s="3">
        <v>135</v>
      </c>
      <c r="L46" t="e">
        <f>SUMPRODUCT(#REF!,G46:I46)/SUM(G46:I46)</f>
        <v>#REF!</v>
      </c>
      <c r="M46" t="e">
        <f>IF(L46&lt;=135,TRUE,FALSE)</f>
        <v>#REF!</v>
      </c>
    </row>
    <row r="47" spans="1:13" x14ac:dyDescent="0.25">
      <c r="A47" s="18" t="s">
        <v>85</v>
      </c>
      <c r="C47" s="10">
        <f>H3</f>
        <v>145.8588</v>
      </c>
      <c r="D47" s="10">
        <f>H4</f>
        <v>85.435099999999991</v>
      </c>
      <c r="E47" s="10">
        <f>H5</f>
        <v>57.388999999999996</v>
      </c>
      <c r="F47" t="s">
        <v>17</v>
      </c>
      <c r="G47" s="3"/>
      <c r="H47" s="3"/>
      <c r="I47" s="3"/>
      <c r="J47" s="3" t="s">
        <v>80</v>
      </c>
      <c r="K47" s="3">
        <v>125</v>
      </c>
      <c r="L47" t="e">
        <f>SUMPRODUCT(C47:E47,G47:I47)/SUM(G47:I47)</f>
        <v>#DIV/0!</v>
      </c>
      <c r="M47" t="e">
        <f>IF(L47&gt;=125,TRUE,FALSE)</f>
        <v>#DIV/0!</v>
      </c>
    </row>
    <row r="48" spans="1:13" x14ac:dyDescent="0.25">
      <c r="A48" s="18">
        <v>4</v>
      </c>
      <c r="C48" s="3">
        <v>1</v>
      </c>
      <c r="D48" s="3">
        <v>1</v>
      </c>
      <c r="E48" s="3">
        <v>1</v>
      </c>
      <c r="F48" s="3" t="s">
        <v>83</v>
      </c>
      <c r="G48" s="3"/>
      <c r="H48" s="3"/>
      <c r="I48" s="3"/>
      <c r="J48" s="3" t="s">
        <v>82</v>
      </c>
      <c r="K48" s="3">
        <v>5</v>
      </c>
      <c r="L48" t="e">
        <f>SUMPRODUCT(C48:E48,G48:I48)/SUM(G48:I48)</f>
        <v>#DIV/0!</v>
      </c>
      <c r="M48" t="e">
        <f>IF(L48=5,TRUE,FALSE)</f>
        <v>#DIV/0!</v>
      </c>
    </row>
    <row r="49" spans="1:13" x14ac:dyDescent="0.25">
      <c r="C49" s="3">
        <v>1</v>
      </c>
      <c r="D49" s="3">
        <v>0</v>
      </c>
      <c r="E49" s="3">
        <v>0</v>
      </c>
      <c r="F49" s="3" t="s">
        <v>83</v>
      </c>
      <c r="G49" s="3"/>
      <c r="H49" s="3"/>
      <c r="I49" s="3"/>
      <c r="J49" s="3" t="s">
        <v>80</v>
      </c>
      <c r="K49" s="15">
        <v>1</v>
      </c>
      <c r="L49" t="e">
        <f t="shared" ref="L49:L50" si="5">SUMPRODUCT(C49:E49,G49:I49)/SUM(G49:I49)</f>
        <v>#DIV/0!</v>
      </c>
      <c r="M49" t="e">
        <f>IF(L49&gt;=1,TRUE,FALSE)</f>
        <v>#DIV/0!</v>
      </c>
    </row>
    <row r="50" spans="1:13" x14ac:dyDescent="0.25">
      <c r="C50" s="3">
        <v>1</v>
      </c>
      <c r="D50" s="3">
        <v>0</v>
      </c>
      <c r="E50" s="3">
        <v>0</v>
      </c>
      <c r="F50" s="3" t="s">
        <v>83</v>
      </c>
      <c r="G50" s="3"/>
      <c r="H50" s="3"/>
      <c r="I50" s="3"/>
      <c r="J50" s="3" t="s">
        <v>79</v>
      </c>
      <c r="K50" s="3">
        <v>4</v>
      </c>
      <c r="L50" t="e">
        <f t="shared" si="5"/>
        <v>#DIV/0!</v>
      </c>
      <c r="M50" t="e">
        <f>IF(L50&lt;=4,TRUE,FALSE)</f>
        <v>#DIV/0!</v>
      </c>
    </row>
    <row r="52" spans="1:13" x14ac:dyDescent="0.25">
      <c r="B52" s="16" t="s">
        <v>89</v>
      </c>
      <c r="M52" t="s">
        <v>90</v>
      </c>
    </row>
    <row r="53" spans="1:13" x14ac:dyDescent="0.25">
      <c r="M53" t="s">
        <v>91</v>
      </c>
    </row>
    <row r="54" spans="1:13" x14ac:dyDescent="0.25">
      <c r="A54" s="10" t="s">
        <v>49</v>
      </c>
      <c r="B54" s="10" t="s">
        <v>47</v>
      </c>
      <c r="C54" s="3" t="s">
        <v>48</v>
      </c>
      <c r="D54" t="s">
        <v>86</v>
      </c>
      <c r="E54" t="s">
        <v>87</v>
      </c>
      <c r="F54" t="s">
        <v>75</v>
      </c>
      <c r="G54" t="s">
        <v>76</v>
      </c>
      <c r="H54" t="s">
        <v>88</v>
      </c>
    </row>
    <row r="55" spans="1:13" x14ac:dyDescent="0.25">
      <c r="A55" s="23">
        <v>1</v>
      </c>
      <c r="B55" s="23">
        <v>1</v>
      </c>
      <c r="C55" s="24">
        <v>0</v>
      </c>
      <c r="D55">
        <v>1</v>
      </c>
      <c r="E55">
        <f>SUMPRODUCT(A55:C55,$C$46:$E$46)/SUM(A55:C55)</f>
        <v>115.64695</v>
      </c>
      <c r="F55" t="b">
        <f>IF(E55&lt;=135,TRUE,FALSE)</f>
        <v>1</v>
      </c>
      <c r="G55" t="b">
        <f>IF(E55&gt;=125,TRUE,FALSE)</f>
        <v>0</v>
      </c>
      <c r="H55" s="25" t="b">
        <f>IF(E55&gt;=120,TRUE,FALSE)</f>
        <v>0</v>
      </c>
    </row>
    <row r="56" spans="1:13" x14ac:dyDescent="0.25">
      <c r="A56" s="23">
        <v>1</v>
      </c>
      <c r="B56" s="23">
        <v>1</v>
      </c>
      <c r="C56" s="24">
        <v>3</v>
      </c>
      <c r="D56">
        <v>2</v>
      </c>
      <c r="E56">
        <f t="shared" ref="E56:E68" si="6">SUMPRODUCT(A56:C56,$C$46:$E$46)/SUM(A56:C56)</f>
        <v>80.692179999999993</v>
      </c>
      <c r="F56" t="b">
        <f t="shared" ref="F56:F68" si="7">IF(E56&lt;=135,TRUE,FALSE)</f>
        <v>1</v>
      </c>
      <c r="G56" t="b">
        <f t="shared" ref="G56:G68" si="8">IF(E56&gt;=125,TRUE,FALSE)</f>
        <v>0</v>
      </c>
      <c r="H56" s="25" t="b">
        <f t="shared" ref="H56:H68" si="9">IF(E56&gt;=120,TRUE,FALSE)</f>
        <v>0</v>
      </c>
      <c r="I56" s="3" t="s">
        <v>31</v>
      </c>
      <c r="J56" s="3" t="s">
        <v>32</v>
      </c>
      <c r="K56" s="3" t="s">
        <v>33</v>
      </c>
    </row>
    <row r="57" spans="1:13" x14ac:dyDescent="0.25">
      <c r="A57" s="23">
        <v>1</v>
      </c>
      <c r="B57" s="23">
        <v>2</v>
      </c>
      <c r="C57" s="24">
        <v>2</v>
      </c>
      <c r="D57">
        <v>3</v>
      </c>
      <c r="E57">
        <f t="shared" si="6"/>
        <v>86.301399999999987</v>
      </c>
      <c r="F57" t="b">
        <f t="shared" si="7"/>
        <v>1</v>
      </c>
      <c r="G57" t="b">
        <f t="shared" si="8"/>
        <v>0</v>
      </c>
      <c r="H57" s="25" t="b">
        <f t="shared" si="9"/>
        <v>0</v>
      </c>
      <c r="I57" s="3">
        <v>2</v>
      </c>
      <c r="J57" s="3">
        <v>0</v>
      </c>
      <c r="K57" s="3">
        <v>0</v>
      </c>
    </row>
    <row r="58" spans="1:13" x14ac:dyDescent="0.25">
      <c r="A58" s="23">
        <v>1</v>
      </c>
      <c r="B58" s="23">
        <v>3</v>
      </c>
      <c r="C58" s="24">
        <f t="shared" ref="C58:C64" si="10" xml:space="preserve"> 5-A58-B58</f>
        <v>1</v>
      </c>
      <c r="D58">
        <v>4</v>
      </c>
      <c r="E58">
        <f t="shared" si="6"/>
        <v>91.910619999999994</v>
      </c>
      <c r="F58" t="b">
        <f t="shared" si="7"/>
        <v>1</v>
      </c>
      <c r="G58" t="b">
        <f t="shared" si="8"/>
        <v>0</v>
      </c>
      <c r="H58" s="25" t="b">
        <f t="shared" si="9"/>
        <v>0</v>
      </c>
      <c r="I58" s="3">
        <v>3</v>
      </c>
      <c r="J58" s="3">
        <v>1</v>
      </c>
      <c r="K58" s="3">
        <v>1</v>
      </c>
    </row>
    <row r="59" spans="1:13" x14ac:dyDescent="0.25">
      <c r="A59" s="23">
        <v>1</v>
      </c>
      <c r="B59" s="23">
        <v>4</v>
      </c>
      <c r="C59" s="24">
        <f t="shared" si="10"/>
        <v>0</v>
      </c>
      <c r="D59">
        <v>5</v>
      </c>
      <c r="E59">
        <f t="shared" si="6"/>
        <v>97.519840000000002</v>
      </c>
      <c r="F59" t="b">
        <f t="shared" si="7"/>
        <v>1</v>
      </c>
      <c r="G59" t="b">
        <f t="shared" si="8"/>
        <v>0</v>
      </c>
      <c r="H59" s="25" t="b">
        <f t="shared" si="9"/>
        <v>0</v>
      </c>
      <c r="I59" s="3">
        <v>4</v>
      </c>
      <c r="J59" s="3">
        <v>2</v>
      </c>
      <c r="K59" s="3">
        <v>2</v>
      </c>
    </row>
    <row r="60" spans="1:13" x14ac:dyDescent="0.25">
      <c r="A60" s="23">
        <v>2</v>
      </c>
      <c r="B60" s="23">
        <v>0</v>
      </c>
      <c r="C60" s="24">
        <v>1</v>
      </c>
      <c r="D60">
        <v>10</v>
      </c>
      <c r="E60">
        <f t="shared" si="6"/>
        <v>116.36886666666668</v>
      </c>
      <c r="F60" t="b">
        <f t="shared" si="7"/>
        <v>1</v>
      </c>
      <c r="G60" t="b">
        <f t="shared" si="8"/>
        <v>0</v>
      </c>
      <c r="H60" s="25" t="b">
        <f t="shared" si="9"/>
        <v>0</v>
      </c>
      <c r="I60" s="3">
        <v>5</v>
      </c>
      <c r="J60" s="3">
        <v>3</v>
      </c>
      <c r="K60" s="3">
        <v>3</v>
      </c>
    </row>
    <row r="61" spans="1:13" x14ac:dyDescent="0.25">
      <c r="A61" s="18">
        <v>2</v>
      </c>
      <c r="B61" s="18">
        <v>1</v>
      </c>
      <c r="C61" s="20">
        <v>0</v>
      </c>
      <c r="D61">
        <v>11</v>
      </c>
      <c r="E61">
        <f t="shared" si="6"/>
        <v>125.71756666666666</v>
      </c>
      <c r="F61" t="b">
        <f t="shared" si="7"/>
        <v>1</v>
      </c>
      <c r="G61" s="25" t="b">
        <f t="shared" si="8"/>
        <v>1</v>
      </c>
      <c r="H61" s="25" t="b">
        <f t="shared" si="9"/>
        <v>1</v>
      </c>
    </row>
    <row r="62" spans="1:13" x14ac:dyDescent="0.25">
      <c r="A62" s="18">
        <v>3</v>
      </c>
      <c r="B62" s="18">
        <v>2</v>
      </c>
      <c r="C62" s="20">
        <v>0</v>
      </c>
      <c r="D62">
        <v>17</v>
      </c>
      <c r="E62">
        <f t="shared" si="6"/>
        <v>121.68932</v>
      </c>
      <c r="F62" t="b">
        <f t="shared" si="7"/>
        <v>1</v>
      </c>
      <c r="G62" t="b">
        <f t="shared" si="8"/>
        <v>0</v>
      </c>
      <c r="H62" s="25" t="b">
        <f t="shared" si="9"/>
        <v>1</v>
      </c>
    </row>
    <row r="63" spans="1:13" x14ac:dyDescent="0.25">
      <c r="A63" s="18">
        <v>3</v>
      </c>
      <c r="B63" s="18">
        <v>1</v>
      </c>
      <c r="C63" s="20">
        <v>0</v>
      </c>
      <c r="D63">
        <v>18</v>
      </c>
      <c r="E63">
        <f t="shared" si="6"/>
        <v>130.75287500000002</v>
      </c>
      <c r="F63" t="b">
        <f t="shared" si="7"/>
        <v>1</v>
      </c>
      <c r="G63" s="25" t="b">
        <f t="shared" si="8"/>
        <v>1</v>
      </c>
      <c r="H63" s="25" t="b">
        <f t="shared" si="9"/>
        <v>1</v>
      </c>
    </row>
    <row r="64" spans="1:13" x14ac:dyDescent="0.25">
      <c r="A64" s="18">
        <v>3</v>
      </c>
      <c r="B64" s="18">
        <v>2</v>
      </c>
      <c r="C64" s="20">
        <f t="shared" si="10"/>
        <v>0</v>
      </c>
      <c r="D64">
        <v>19</v>
      </c>
      <c r="E64">
        <f t="shared" si="6"/>
        <v>121.68932</v>
      </c>
      <c r="F64" t="b">
        <f t="shared" si="7"/>
        <v>1</v>
      </c>
      <c r="G64" t="b">
        <f t="shared" si="8"/>
        <v>0</v>
      </c>
      <c r="H64" s="25" t="b">
        <f t="shared" si="9"/>
        <v>1</v>
      </c>
    </row>
    <row r="65" spans="1:8" x14ac:dyDescent="0.25">
      <c r="A65" s="10">
        <v>3</v>
      </c>
      <c r="B65" s="18">
        <v>0</v>
      </c>
      <c r="C65" s="20">
        <v>1</v>
      </c>
      <c r="D65">
        <v>20</v>
      </c>
      <c r="E65">
        <f t="shared" si="6"/>
        <v>123.74135000000001</v>
      </c>
      <c r="F65" t="b">
        <f t="shared" si="7"/>
        <v>1</v>
      </c>
      <c r="G65" t="b">
        <f t="shared" si="8"/>
        <v>0</v>
      </c>
      <c r="H65" s="25" t="b">
        <f t="shared" si="9"/>
        <v>1</v>
      </c>
    </row>
    <row r="66" spans="1:8" x14ac:dyDescent="0.25">
      <c r="A66" s="26">
        <v>3</v>
      </c>
      <c r="B66" s="23">
        <v>1</v>
      </c>
      <c r="C66" s="24">
        <v>1</v>
      </c>
      <c r="D66">
        <v>21</v>
      </c>
      <c r="E66">
        <f t="shared" si="6"/>
        <v>116.08010000000002</v>
      </c>
      <c r="F66" t="b">
        <f t="shared" si="7"/>
        <v>1</v>
      </c>
      <c r="G66" t="b">
        <f t="shared" si="8"/>
        <v>0</v>
      </c>
      <c r="H66" s="25" t="b">
        <f t="shared" si="9"/>
        <v>0</v>
      </c>
    </row>
    <row r="67" spans="1:8" x14ac:dyDescent="0.25">
      <c r="A67" s="10">
        <v>4</v>
      </c>
      <c r="B67" s="18">
        <v>0</v>
      </c>
      <c r="C67" s="20">
        <v>1</v>
      </c>
      <c r="D67">
        <v>22</v>
      </c>
      <c r="E67">
        <f t="shared" si="6"/>
        <v>128.16484</v>
      </c>
      <c r="F67" t="b">
        <f t="shared" si="7"/>
        <v>1</v>
      </c>
      <c r="G67" s="25" t="b">
        <f t="shared" si="8"/>
        <v>1</v>
      </c>
      <c r="H67" s="25" t="b">
        <f t="shared" si="9"/>
        <v>1</v>
      </c>
    </row>
    <row r="68" spans="1:8" x14ac:dyDescent="0.25">
      <c r="A68" s="10">
        <v>4</v>
      </c>
      <c r="B68" s="18">
        <v>1</v>
      </c>
      <c r="C68" s="20">
        <v>1</v>
      </c>
      <c r="D68">
        <v>23</v>
      </c>
      <c r="E68">
        <f t="shared" si="6"/>
        <v>121.04321666666668</v>
      </c>
      <c r="F68" t="b">
        <f t="shared" si="7"/>
        <v>1</v>
      </c>
      <c r="G68" t="b">
        <f t="shared" si="8"/>
        <v>0</v>
      </c>
      <c r="H68" s="25" t="b">
        <f t="shared" si="9"/>
        <v>1</v>
      </c>
    </row>
    <row r="69" spans="1:8" x14ac:dyDescent="0.25">
      <c r="A69" s="10">
        <v>4</v>
      </c>
      <c r="B69" s="10">
        <v>2</v>
      </c>
      <c r="C69" s="20">
        <v>0</v>
      </c>
      <c r="D69">
        <v>24</v>
      </c>
      <c r="E69">
        <f t="shared" ref="E69:E70" si="11">SUMPRODUCT(A69:C69,$C$46:$E$46)/SUM(A69:C69)</f>
        <v>125.71756666666666</v>
      </c>
      <c r="F69" t="b">
        <f t="shared" ref="F69:F70" si="12">IF(E69&lt;=135,TRUE,FALSE)</f>
        <v>1</v>
      </c>
      <c r="G69" s="25" t="b">
        <f t="shared" ref="G69:G70" si="13">IF(E69&gt;=125,TRUE,FALSE)</f>
        <v>1</v>
      </c>
      <c r="H69" s="25" t="b">
        <f t="shared" ref="H69:H70" si="14">IF(E69&gt;=120,TRUE,FALSE)</f>
        <v>1</v>
      </c>
    </row>
    <row r="70" spans="1:8" x14ac:dyDescent="0.25">
      <c r="A70" s="10">
        <v>5</v>
      </c>
      <c r="B70" s="10">
        <v>3</v>
      </c>
      <c r="C70" s="20">
        <v>0</v>
      </c>
      <c r="D70">
        <v>25</v>
      </c>
      <c r="E70">
        <f t="shared" si="11"/>
        <v>123.1999125</v>
      </c>
      <c r="F70" t="b">
        <f t="shared" si="12"/>
        <v>1</v>
      </c>
      <c r="G70" t="b">
        <f t="shared" si="13"/>
        <v>0</v>
      </c>
      <c r="H70" s="25" t="b">
        <f t="shared" si="14"/>
        <v>1</v>
      </c>
    </row>
    <row r="71" spans="1:8" x14ac:dyDescent="0.25">
      <c r="A71" s="10">
        <v>5</v>
      </c>
      <c r="B71" s="10">
        <v>2</v>
      </c>
      <c r="C71" s="20">
        <v>0</v>
      </c>
      <c r="D71">
        <v>26</v>
      </c>
      <c r="E71">
        <f t="shared" ref="E71" si="15">SUMPRODUCT(A71:C71,$C$46:$E$46)/SUM(A71:C71)</f>
        <v>128.59488571428571</v>
      </c>
      <c r="F71" t="b">
        <f t="shared" ref="F71" si="16">IF(E71&lt;=135,TRUE,FALSE)</f>
        <v>1</v>
      </c>
      <c r="G71" s="25" t="b">
        <f t="shared" ref="G71" si="17">IF(E71&gt;=125,TRUE,FALSE)</f>
        <v>1</v>
      </c>
      <c r="H71" s="25" t="b">
        <f t="shared" ref="H71" si="18">IF(E71&gt;=120,TRUE,FALSE)</f>
        <v>1</v>
      </c>
    </row>
    <row r="72" spans="1:8" x14ac:dyDescent="0.25">
      <c r="A72" s="10">
        <v>5</v>
      </c>
      <c r="B72" s="10">
        <v>0</v>
      </c>
      <c r="C72" s="20">
        <v>1</v>
      </c>
      <c r="D72">
        <v>27</v>
      </c>
      <c r="E72">
        <f t="shared" ref="E72:E73" si="19">SUMPRODUCT(A72:C72,$C$46:$E$46)/SUM(A72:C72)</f>
        <v>131.11383333333333</v>
      </c>
      <c r="F72" t="b">
        <f t="shared" ref="F72:F73" si="20">IF(E72&lt;=135,TRUE,FALSE)</f>
        <v>1</v>
      </c>
      <c r="G72" s="25" t="b">
        <f t="shared" ref="G72:G73" si="21">IF(E72&gt;=125,TRUE,FALSE)</f>
        <v>1</v>
      </c>
      <c r="H72" s="25" t="b">
        <f t="shared" ref="H72:H73" si="22">IF(E72&gt;=120,TRUE,FALSE)</f>
        <v>1</v>
      </c>
    </row>
    <row r="73" spans="1:8" x14ac:dyDescent="0.25">
      <c r="A73" s="10">
        <v>5</v>
      </c>
      <c r="B73" s="10">
        <v>1</v>
      </c>
      <c r="C73" s="20">
        <v>0</v>
      </c>
      <c r="E73">
        <f t="shared" si="19"/>
        <v>135.78818333333334</v>
      </c>
      <c r="F73" t="b">
        <f t="shared" si="20"/>
        <v>0</v>
      </c>
      <c r="G73" t="b">
        <f t="shared" si="21"/>
        <v>1</v>
      </c>
      <c r="H73" s="25" t="b">
        <f t="shared" si="22"/>
        <v>1</v>
      </c>
    </row>
    <row r="74" spans="1:8" x14ac:dyDescent="0.25">
      <c r="A74" s="10"/>
      <c r="B74" s="10"/>
      <c r="C74" s="3"/>
    </row>
    <row r="75" spans="1:8" x14ac:dyDescent="0.25">
      <c r="A75" s="10"/>
      <c r="B75" s="10"/>
      <c r="C75" s="3"/>
    </row>
    <row r="76" spans="1:8" x14ac:dyDescent="0.25">
      <c r="A76" s="10"/>
      <c r="B76" s="10"/>
      <c r="C76" s="3"/>
    </row>
    <row r="77" spans="1:8" x14ac:dyDescent="0.25">
      <c r="A77" s="10"/>
      <c r="B77" s="10"/>
      <c r="C77" s="3"/>
      <c r="F77" t="s">
        <v>92</v>
      </c>
    </row>
    <row r="78" spans="1:8" x14ac:dyDescent="0.25">
      <c r="A78" s="10"/>
      <c r="B78" s="10"/>
      <c r="C78" s="3"/>
    </row>
    <row r="79" spans="1:8" x14ac:dyDescent="0.25">
      <c r="A79" s="10"/>
      <c r="B79" s="10"/>
      <c r="C79" s="3"/>
    </row>
    <row r="80" spans="1:8" x14ac:dyDescent="0.25">
      <c r="A80" s="10"/>
      <c r="B80" s="10"/>
      <c r="C80" s="3"/>
    </row>
    <row r="81" spans="1:3" x14ac:dyDescent="0.25">
      <c r="A81" s="10"/>
      <c r="B81" s="10"/>
      <c r="C81" s="3"/>
    </row>
    <row r="82" spans="1:3" x14ac:dyDescent="0.25">
      <c r="A82" s="10"/>
      <c r="B82" s="10"/>
      <c r="C82" s="3"/>
    </row>
    <row r="83" spans="1:3" x14ac:dyDescent="0.25">
      <c r="A83" s="10"/>
      <c r="B83" s="10"/>
      <c r="C83" s="3"/>
    </row>
    <row r="84" spans="1:3" x14ac:dyDescent="0.25">
      <c r="A84" s="10"/>
      <c r="B84" s="10"/>
      <c r="C84" s="3"/>
    </row>
    <row r="85" spans="1:3" x14ac:dyDescent="0.25">
      <c r="A85" s="10"/>
      <c r="B85" s="10"/>
      <c r="C85" s="3"/>
    </row>
    <row r="86" spans="1:3" x14ac:dyDescent="0.25">
      <c r="A86" s="10"/>
      <c r="B86" s="10"/>
      <c r="C86" s="3"/>
    </row>
    <row r="87" spans="1:3" x14ac:dyDescent="0.25">
      <c r="A87" s="10"/>
      <c r="B87" s="10"/>
      <c r="C87" s="3"/>
    </row>
    <row r="88" spans="1:3" x14ac:dyDescent="0.25">
      <c r="A88" s="10"/>
      <c r="B88" s="10"/>
      <c r="C88" s="3"/>
    </row>
    <row r="89" spans="1:3" x14ac:dyDescent="0.25">
      <c r="A89" s="10"/>
      <c r="B89" s="10"/>
      <c r="C89" s="3"/>
    </row>
    <row r="90" spans="1:3" x14ac:dyDescent="0.25">
      <c r="A90" s="10"/>
      <c r="B90" s="10"/>
      <c r="C90" s="3"/>
    </row>
    <row r="91" spans="1:3" x14ac:dyDescent="0.25">
      <c r="A91" s="10"/>
      <c r="B91" s="10"/>
      <c r="C91" s="3"/>
    </row>
    <row r="92" spans="1:3" x14ac:dyDescent="0.25">
      <c r="A92" s="10"/>
      <c r="B92" s="10"/>
      <c r="C92" s="3"/>
    </row>
    <row r="93" spans="1:3" x14ac:dyDescent="0.25">
      <c r="A93" s="10"/>
      <c r="B93" s="10"/>
      <c r="C93" s="3"/>
    </row>
    <row r="94" spans="1:3" x14ac:dyDescent="0.25">
      <c r="A94" s="10"/>
      <c r="B94" s="10"/>
      <c r="C94" s="3"/>
    </row>
    <row r="95" spans="1:3" x14ac:dyDescent="0.25">
      <c r="A95" s="10"/>
      <c r="B95" s="10"/>
      <c r="C95" s="3"/>
    </row>
    <row r="96" spans="1:3" x14ac:dyDescent="0.25">
      <c r="A96" s="10"/>
      <c r="B96" s="10"/>
      <c r="C96" s="3"/>
    </row>
    <row r="97" spans="1:3" x14ac:dyDescent="0.25">
      <c r="A97" s="10"/>
      <c r="B97" s="10"/>
      <c r="C97" s="3"/>
    </row>
    <row r="98" spans="1:3" x14ac:dyDescent="0.25">
      <c r="A98" s="10"/>
      <c r="B98" s="10"/>
      <c r="C98" s="3"/>
    </row>
    <row r="99" spans="1:3" x14ac:dyDescent="0.25">
      <c r="A99" s="10"/>
      <c r="B99" s="10"/>
      <c r="C99" s="3"/>
    </row>
    <row r="100" spans="1:3" x14ac:dyDescent="0.25">
      <c r="A100" s="10"/>
      <c r="B100" s="10"/>
      <c r="C100" s="3"/>
    </row>
    <row r="101" spans="1:3" x14ac:dyDescent="0.25">
      <c r="A101" s="10"/>
      <c r="B101" s="10"/>
      <c r="C101" s="3"/>
    </row>
    <row r="102" spans="1:3" x14ac:dyDescent="0.25">
      <c r="A102" s="10"/>
      <c r="B102" s="10"/>
      <c r="C102" s="3"/>
    </row>
    <row r="103" spans="1:3" x14ac:dyDescent="0.25">
      <c r="A103" s="10"/>
      <c r="B103" s="10"/>
      <c r="C103" s="3"/>
    </row>
    <row r="104" spans="1:3" x14ac:dyDescent="0.25">
      <c r="A104" s="10"/>
      <c r="B104" s="10"/>
      <c r="C104" s="3"/>
    </row>
    <row r="105" spans="1:3" x14ac:dyDescent="0.25">
      <c r="A105" s="10"/>
      <c r="B105" s="10"/>
      <c r="C105" s="3"/>
    </row>
    <row r="106" spans="1:3" x14ac:dyDescent="0.25">
      <c r="A106" s="10"/>
      <c r="B106" s="10"/>
      <c r="C106" s="3"/>
    </row>
    <row r="107" spans="1:3" x14ac:dyDescent="0.25">
      <c r="A107" s="10"/>
      <c r="B107" s="10"/>
      <c r="C107" s="3"/>
    </row>
    <row r="108" spans="1:3" x14ac:dyDescent="0.25">
      <c r="A108" s="10"/>
      <c r="B108" s="10"/>
      <c r="C108" s="3"/>
    </row>
    <row r="109" spans="1:3" x14ac:dyDescent="0.25">
      <c r="A109" s="10"/>
      <c r="B109" s="10"/>
      <c r="C109" s="3"/>
    </row>
    <row r="110" spans="1:3" x14ac:dyDescent="0.25">
      <c r="A110" s="10"/>
      <c r="B110" s="10"/>
      <c r="C110" s="3"/>
    </row>
    <row r="111" spans="1:3" x14ac:dyDescent="0.25">
      <c r="A111" s="10"/>
      <c r="B111" s="10"/>
      <c r="C111" s="3"/>
    </row>
    <row r="112" spans="1:3" x14ac:dyDescent="0.25">
      <c r="A112" s="10"/>
      <c r="B112" s="10"/>
      <c r="C112" s="3"/>
    </row>
    <row r="113" spans="1:3" x14ac:dyDescent="0.25">
      <c r="A113" s="10"/>
      <c r="B113" s="10"/>
      <c r="C113" s="3"/>
    </row>
    <row r="114" spans="1:3" x14ac:dyDescent="0.25">
      <c r="A114" s="10"/>
      <c r="B114" s="10"/>
      <c r="C114" s="3"/>
    </row>
    <row r="115" spans="1:3" x14ac:dyDescent="0.25">
      <c r="A115" s="10"/>
      <c r="B115" s="10"/>
      <c r="C115" s="3"/>
    </row>
    <row r="116" spans="1:3" x14ac:dyDescent="0.25">
      <c r="A116" s="10"/>
      <c r="B116" s="10"/>
      <c r="C116" s="3"/>
    </row>
    <row r="117" spans="1:3" x14ac:dyDescent="0.25">
      <c r="A117" s="10"/>
      <c r="B117" s="10"/>
      <c r="C117" s="3"/>
    </row>
    <row r="118" spans="1:3" x14ac:dyDescent="0.25">
      <c r="A118" s="10"/>
      <c r="B118" s="10"/>
      <c r="C118" s="3"/>
    </row>
    <row r="119" spans="1:3" x14ac:dyDescent="0.25">
      <c r="A119" s="10"/>
      <c r="B119" s="10"/>
      <c r="C119" s="3"/>
    </row>
    <row r="120" spans="1:3" x14ac:dyDescent="0.25">
      <c r="A120" s="10"/>
      <c r="B120" s="10"/>
      <c r="C120" s="3"/>
    </row>
    <row r="121" spans="1:3" x14ac:dyDescent="0.25">
      <c r="A121" s="10"/>
      <c r="B121" s="10"/>
      <c r="C121" s="3"/>
    </row>
    <row r="122" spans="1:3" x14ac:dyDescent="0.25">
      <c r="A122" s="10"/>
      <c r="B122" s="10"/>
      <c r="C122" s="3"/>
    </row>
    <row r="123" spans="1:3" x14ac:dyDescent="0.25">
      <c r="A123" s="10"/>
      <c r="B123" s="10"/>
      <c r="C123" s="3"/>
    </row>
    <row r="124" spans="1:3" x14ac:dyDescent="0.25">
      <c r="A124" s="10"/>
      <c r="B124" s="10"/>
      <c r="C124" s="3"/>
    </row>
    <row r="125" spans="1:3" x14ac:dyDescent="0.25">
      <c r="A125" s="10"/>
      <c r="B125" s="10"/>
      <c r="C125" s="3"/>
    </row>
    <row r="126" spans="1:3" x14ac:dyDescent="0.25">
      <c r="A126" s="10"/>
      <c r="B126" s="10"/>
      <c r="C126" s="3"/>
    </row>
    <row r="127" spans="1:3" x14ac:dyDescent="0.25">
      <c r="A127" s="10"/>
      <c r="B127" s="10"/>
      <c r="C127" s="3"/>
    </row>
    <row r="128" spans="1:3" x14ac:dyDescent="0.25">
      <c r="A128" s="10"/>
      <c r="B128" s="10"/>
      <c r="C128" s="3"/>
    </row>
    <row r="129" spans="1:3" x14ac:dyDescent="0.25">
      <c r="A129" s="10"/>
      <c r="B129" s="10"/>
      <c r="C129" s="3"/>
    </row>
    <row r="130" spans="1:3" x14ac:dyDescent="0.25">
      <c r="A130" s="10"/>
      <c r="B130" s="10"/>
      <c r="C130" s="3"/>
    </row>
    <row r="131" spans="1:3" x14ac:dyDescent="0.25">
      <c r="A131" s="10"/>
      <c r="B131" s="10"/>
      <c r="C131" s="3"/>
    </row>
    <row r="132" spans="1:3" x14ac:dyDescent="0.25">
      <c r="A132" s="10"/>
      <c r="B132" s="10"/>
      <c r="C132" s="3"/>
    </row>
    <row r="133" spans="1:3" x14ac:dyDescent="0.25">
      <c r="A133" s="10"/>
      <c r="B133" s="10"/>
      <c r="C133" s="3"/>
    </row>
    <row r="134" spans="1:3" x14ac:dyDescent="0.25">
      <c r="A134" s="10"/>
      <c r="B134" s="10"/>
      <c r="C134" s="3"/>
    </row>
    <row r="135" spans="1:3" x14ac:dyDescent="0.25">
      <c r="A135" s="10"/>
      <c r="B135" s="10"/>
      <c r="C135" s="3"/>
    </row>
    <row r="136" spans="1:3" x14ac:dyDescent="0.25">
      <c r="A136" s="10"/>
      <c r="B136" s="10"/>
      <c r="C136" s="3"/>
    </row>
    <row r="137" spans="1:3" x14ac:dyDescent="0.25">
      <c r="A137" s="10"/>
      <c r="B137" s="10"/>
      <c r="C137" s="3"/>
    </row>
  </sheetData>
  <scenarios current="0" sqref="J55">
    <scenario name="LEY PROMEDIO" locked="1" count="3" user="hp" comment="Creado por hp el 12/11/2022">
      <inputCells r="A55" val="1" numFmtId="2"/>
      <inputCells r="B55" val="0,5" numFmtId="2"/>
      <inputCells r="C55" val="3,5"/>
    </scenario>
    <scenario name="2" locked="1" count="3" user="hp" comment="Creado por hp el 12/11/2022">
      <inputCells r="A56" val="1" numFmtId="2"/>
      <inputCells r="B56" val="1" numFmtId="2"/>
      <inputCells r="C56" val="3"/>
    </scenario>
    <scenario name="3" locked="1" count="3" user="hp" comment="Creado por hp el 12/11/2022">
      <inputCells r="A57" val="1" numFmtId="2"/>
      <inputCells r="B57" val="2" numFmtId="2"/>
      <inputCells r="C57" val="2"/>
    </scenario>
  </scenarios>
  <mergeCells count="2">
    <mergeCell ref="C45:E45"/>
    <mergeCell ref="G44:I44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9323A7-5A11-471C-8690-9A1657A59139}">
  <dimension ref="A1"/>
  <sheetViews>
    <sheetView topLeftCell="A7" zoomScale="62" zoomScaleNormal="62" workbookViewId="0">
      <selection activeCell="I8" sqref="I8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988FA6-3144-4F60-9F7E-8D592DF71B60}">
  <dimension ref="A3:F6"/>
  <sheetViews>
    <sheetView tabSelected="1" workbookViewId="0">
      <selection activeCell="A7" sqref="A7"/>
    </sheetView>
  </sheetViews>
  <sheetFormatPr baseColWidth="10" defaultRowHeight="15" x14ac:dyDescent="0.25"/>
  <sheetData>
    <row r="3" spans="1:6" x14ac:dyDescent="0.25">
      <c r="A3" s="17" t="s">
        <v>0</v>
      </c>
      <c r="B3" s="2" t="s">
        <v>6</v>
      </c>
      <c r="C3" s="2" t="s">
        <v>7</v>
      </c>
      <c r="D3" s="2" t="s">
        <v>8</v>
      </c>
      <c r="E3" s="2" t="s">
        <v>9</v>
      </c>
      <c r="F3" s="2" t="s">
        <v>10</v>
      </c>
    </row>
    <row r="4" spans="1:6" x14ac:dyDescent="0.25">
      <c r="A4" s="10" t="s">
        <v>2</v>
      </c>
      <c r="B4" s="4">
        <v>2.88</v>
      </c>
      <c r="C4" s="4">
        <v>0.16</v>
      </c>
      <c r="D4" s="4">
        <v>2.89</v>
      </c>
      <c r="E4" s="4">
        <v>2.4700000000000002</v>
      </c>
      <c r="F4" s="5">
        <f ca="1">SUMPRODUCT($C4:$F4,$I$2:$L$2)</f>
        <v>145.8588</v>
      </c>
    </row>
    <row r="5" spans="1:6" x14ac:dyDescent="0.25">
      <c r="A5" s="10" t="s">
        <v>3</v>
      </c>
      <c r="B5" s="4">
        <v>1.84</v>
      </c>
      <c r="C5" s="4">
        <v>0.11</v>
      </c>
      <c r="D5" s="4">
        <v>1.42</v>
      </c>
      <c r="E5" s="4">
        <v>1.51</v>
      </c>
      <c r="F5" s="5">
        <f t="shared" ref="F5:F6" ca="1" si="0">SUMPRODUCT($C5:$F5,$I$2:$L$2)</f>
        <v>85.435099999999991</v>
      </c>
    </row>
    <row r="6" spans="1:6" x14ac:dyDescent="0.25">
      <c r="A6" s="10" t="s">
        <v>1</v>
      </c>
      <c r="B6" s="4">
        <v>0.54</v>
      </c>
      <c r="C6" s="4">
        <v>0.11</v>
      </c>
      <c r="D6" s="4">
        <v>1.17</v>
      </c>
      <c r="E6" s="4">
        <v>1.39</v>
      </c>
      <c r="F6" s="5">
        <f t="shared" ca="1" si="0"/>
        <v>57.388999999999996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5FCF87-DFC3-451D-9C54-B2103EAF189E}">
  <dimension ref="A1"/>
  <sheetViews>
    <sheetView zoomScale="59" zoomScaleNormal="59" workbookViewId="0">
      <selection activeCell="L10" sqref="L10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E24F97-69C1-4ADB-8940-1946EABA21C9}">
  <dimension ref="A1"/>
  <sheetViews>
    <sheetView zoomScale="66" zoomScaleNormal="66" workbookViewId="0">
      <selection activeCell="N6" sqref="N6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Hoja1</vt:lpstr>
      <vt:lpstr>Hoja2</vt:lpstr>
      <vt:lpstr>Hoja5</vt:lpstr>
      <vt:lpstr>Hoja3</vt:lpstr>
      <vt:lpstr>Hoja4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dcterms:created xsi:type="dcterms:W3CDTF">2022-05-17T00:44:06Z</dcterms:created>
  <dcterms:modified xsi:type="dcterms:W3CDTF">2022-11-30T04:18:17Z</dcterms:modified>
</cp:coreProperties>
</file>